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activeTab="3"/>
  </bookViews>
  <sheets>
    <sheet name="Income Stmt" sheetId="1" r:id="rId1"/>
    <sheet name="Cash Flow" sheetId="2" r:id="rId2"/>
    <sheet name="Balance Sheet" sheetId="3" r:id="rId3"/>
    <sheet name="Equity Stmt" sheetId="4" r:id="rId4"/>
  </sheets>
  <definedNames/>
  <calcPr fullCalcOnLoad="1"/>
</workbook>
</file>

<file path=xl/sharedStrings.xml><?xml version="1.0" encoding="utf-8"?>
<sst xmlns="http://schemas.openxmlformats.org/spreadsheetml/2006/main" count="169" uniqueCount="132">
  <si>
    <t>MESB Berhad</t>
  </si>
  <si>
    <t>Condensed Consolidated Income Statements</t>
  </si>
  <si>
    <t>CURRENT</t>
  </si>
  <si>
    <t>TO DATE</t>
  </si>
  <si>
    <t>2002</t>
  </si>
  <si>
    <t>CUMULATIVE</t>
  </si>
  <si>
    <t>COMPARATIVE</t>
  </si>
  <si>
    <t>revenue</t>
  </si>
  <si>
    <t>Revenue</t>
  </si>
  <si>
    <t>Other Operating Income</t>
  </si>
  <si>
    <t>Finance costs</t>
  </si>
  <si>
    <t>Investing Results</t>
  </si>
  <si>
    <t>Taxation</t>
  </si>
  <si>
    <t>Minority Interest</t>
  </si>
  <si>
    <t>EPS - Basic</t>
  </si>
  <si>
    <t xml:space="preserve">        - Diluted</t>
  </si>
  <si>
    <t>Condensed Consolidated Balance Sheets</t>
  </si>
  <si>
    <t xml:space="preserve">As at </t>
  </si>
  <si>
    <t>Property, Plant &amp; Equipment</t>
  </si>
  <si>
    <t>Intangible Assets</t>
  </si>
  <si>
    <t>Investments in Associate and Joint Ventures</t>
  </si>
  <si>
    <t>Other Investments</t>
  </si>
  <si>
    <t>Current Assets</t>
  </si>
  <si>
    <t xml:space="preserve">           Inventories</t>
  </si>
  <si>
    <t xml:space="preserve">           Cash &amp; Cash Equivalents</t>
  </si>
  <si>
    <t>Current Liabilities</t>
  </si>
  <si>
    <t xml:space="preserve">           Trade &amp; Other Creditors</t>
  </si>
  <si>
    <t xml:space="preserve">           Overdraft &amp; Short Term Borrowings</t>
  </si>
  <si>
    <t xml:space="preserve">           Taxation</t>
  </si>
  <si>
    <t>Net Current Assets/(Liabilities)</t>
  </si>
  <si>
    <t>Share Capital</t>
  </si>
  <si>
    <t>Reserves</t>
  </si>
  <si>
    <t>Shareholders' Fund</t>
  </si>
  <si>
    <t>Minorities Interest</t>
  </si>
  <si>
    <t>Long Term Liabilities</t>
  </si>
  <si>
    <t xml:space="preserve">            Borrowings</t>
  </si>
  <si>
    <t xml:space="preserve">            Bonds (Debt securities)</t>
  </si>
  <si>
    <t xml:space="preserve">            Other deferred liabilities</t>
  </si>
  <si>
    <t xml:space="preserve">(The Condensed Consolidated Balance Sheets should be read in conjunction with </t>
  </si>
  <si>
    <t xml:space="preserve">(The Condensed Consolidated Income Statements should be read in conjunction with </t>
  </si>
  <si>
    <t>Condensed Consolidated Cash Flow Statements</t>
  </si>
  <si>
    <t>ended</t>
  </si>
  <si>
    <t>Adjustment for non-cash flow:-</t>
  </si>
  <si>
    <t>Operating profit before changes in working capital</t>
  </si>
  <si>
    <t>Changes in working capital</t>
  </si>
  <si>
    <t>Net Change in current assets</t>
  </si>
  <si>
    <t>Net Change in current liabilities</t>
  </si>
  <si>
    <t>Investing Activities</t>
  </si>
  <si>
    <t>Financing Activities</t>
  </si>
  <si>
    <t>Net Change in Cash &amp; Cash Equivalents</t>
  </si>
  <si>
    <t>Cash &amp; Cash Equivalents at beginning of year</t>
  </si>
  <si>
    <t xml:space="preserve">(The Condensed Consolidated Cash Flow Statements should be read in conjunction with </t>
  </si>
  <si>
    <t>Condensed Consolidated Statements of Changes in Equity</t>
  </si>
  <si>
    <t>Reserve</t>
  </si>
  <si>
    <t>attributable to</t>
  </si>
  <si>
    <t>Capital</t>
  </si>
  <si>
    <t>Total</t>
  </si>
  <si>
    <t>Retained</t>
  </si>
  <si>
    <t>Profits</t>
  </si>
  <si>
    <t xml:space="preserve">(The Condensed Consolidated Statements of Changes in Equity should be read in conjunction with </t>
  </si>
  <si>
    <t>Balance at beginning of year</t>
  </si>
  <si>
    <t>Balance at end of period</t>
  </si>
  <si>
    <t>QTR ENDED</t>
  </si>
  <si>
    <t>RM</t>
  </si>
  <si>
    <t xml:space="preserve">           Trade &amp; Other Debtors</t>
  </si>
  <si>
    <t xml:space="preserve">           Taxation Refundable</t>
  </si>
  <si>
    <t>Net Profit/(loss) before tax</t>
  </si>
  <si>
    <t>(Gain)/loss on disposal of investments</t>
  </si>
  <si>
    <t>Interest Income</t>
  </si>
  <si>
    <t>(Gain)/loss on disposal of fixed assets</t>
  </si>
  <si>
    <t>Dividend Income</t>
  </si>
  <si>
    <t>Interest expense</t>
  </si>
  <si>
    <t>Net Change in work in progress</t>
  </si>
  <si>
    <t>Cash For Operation</t>
  </si>
  <si>
    <t>Interest Paid</t>
  </si>
  <si>
    <t>Tax Paid</t>
  </si>
  <si>
    <t xml:space="preserve">            Equity investments</t>
  </si>
  <si>
    <t xml:space="preserve">            Proceeds from disposal of fixed assets</t>
  </si>
  <si>
    <t xml:space="preserve">            Transactions with owners as owners</t>
  </si>
  <si>
    <t xml:space="preserve">            Bank borrowings </t>
  </si>
  <si>
    <t xml:space="preserve">            Purchase of fixed assets</t>
  </si>
  <si>
    <t xml:space="preserve">            Dividend paid</t>
  </si>
  <si>
    <t>Cash &amp; Cash Equivalents</t>
  </si>
  <si>
    <t xml:space="preserve">Bank Overdraft </t>
  </si>
  <si>
    <t>Direct contract cost</t>
  </si>
  <si>
    <t>Operating Overheads</t>
  </si>
  <si>
    <t>Shares issued pursuant to ESOS</t>
  </si>
  <si>
    <t>Profit after taxation for the period</t>
  </si>
  <si>
    <t>Dividend</t>
  </si>
  <si>
    <t>Depreciation of fixed assets</t>
  </si>
  <si>
    <t>Profit/(loss) from Operations</t>
  </si>
  <si>
    <t>Profit/(loss) before tax</t>
  </si>
  <si>
    <t>Profit/(loss) after tax</t>
  </si>
  <si>
    <t>Net Profit/(loss) for the period</t>
  </si>
  <si>
    <t xml:space="preserve">Note :- </t>
  </si>
  <si>
    <t>Cash &amp; Cash Equivalents at end of year (Note 1)</t>
  </si>
  <si>
    <t xml:space="preserve">Operating Expenses </t>
  </si>
  <si>
    <t>**</t>
  </si>
  <si>
    <t>31 December 2002</t>
  </si>
  <si>
    <t>(Gain)/loss on disposal of associate</t>
  </si>
  <si>
    <t>Other Assets</t>
  </si>
  <si>
    <t xml:space="preserve">           Amount Owing by Contract Customers</t>
  </si>
  <si>
    <t xml:space="preserve">           Amount Owing to Contract Customers</t>
  </si>
  <si>
    <t>Proposed Dividend</t>
  </si>
  <si>
    <t>Net Tangible Assets per share (sen)</t>
  </si>
  <si>
    <t>Dividend (paid)</t>
  </si>
  <si>
    <t xml:space="preserve">Proposed </t>
  </si>
  <si>
    <t>Dividend proposed</t>
  </si>
  <si>
    <t>Allowance for doubtful debts</t>
  </si>
  <si>
    <t>Bad debts written off</t>
  </si>
  <si>
    <t>Net cash flows from/(for) operating activities</t>
  </si>
  <si>
    <t>2003</t>
  </si>
  <si>
    <t>Tax Penalty</t>
  </si>
  <si>
    <t xml:space="preserve">            Proceeds from disposal of investment</t>
  </si>
  <si>
    <t xml:space="preserve">            Purchase of investments</t>
  </si>
  <si>
    <t xml:space="preserve">            Repayment of Hire Purchase</t>
  </si>
  <si>
    <t>the Annual Financial Report for the year ended 31st December 2002)</t>
  </si>
  <si>
    <t>Tax refund</t>
  </si>
  <si>
    <t>For the quarter ended 30 September 2003</t>
  </si>
  <si>
    <t xml:space="preserve">9 MONTH </t>
  </si>
  <si>
    <t>9 MONTH</t>
  </si>
  <si>
    <t>Note ** - Operating Expenses for 9 months cumulative ending 30 September 2003 consists of the following :</t>
  </si>
  <si>
    <t>9 month</t>
  </si>
  <si>
    <t>30-September</t>
  </si>
  <si>
    <t>As at 30 September 2003</t>
  </si>
  <si>
    <t>30 September 2003</t>
  </si>
  <si>
    <t xml:space="preserve"> (1) Cash &amp; Cash Equivalents for the quarter ended 30 September 2003 consists the following :</t>
  </si>
  <si>
    <t>9 month quarter</t>
  </si>
  <si>
    <t>ended 30 September 2003</t>
  </si>
  <si>
    <t xml:space="preserve"> 9 month quarter</t>
  </si>
  <si>
    <t>ended 30 September 2002</t>
  </si>
  <si>
    <t>(Gain)/loss on investments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</si>
</sst>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/dd/yy"/>
    <numFmt numFmtId="166" formatCode="_(* #,##0.0_);_(* \(#,##0.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6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164" fontId="0" fillId="0" borderId="0" xfId="15" applyNumberFormat="1" applyAlignment="1">
      <alignment/>
    </xf>
    <xf numFmtId="164" fontId="0" fillId="0" borderId="0" xfId="15" applyNumberFormat="1" applyBorder="1" applyAlignment="1">
      <alignment/>
    </xf>
    <xf numFmtId="164" fontId="0" fillId="0" borderId="1" xfId="15" applyNumberFormat="1" applyBorder="1" applyAlignment="1">
      <alignment/>
    </xf>
    <xf numFmtId="39" fontId="3" fillId="2" borderId="0" xfId="0" applyNumberFormat="1" applyFont="1" applyFill="1" applyAlignment="1" quotePrefix="1">
      <alignment horizontal="center"/>
    </xf>
    <xf numFmtId="37" fontId="3" fillId="2" borderId="0" xfId="0" applyNumberFormat="1" applyFont="1" applyFill="1" applyAlignment="1">
      <alignment horizontal="center"/>
    </xf>
    <xf numFmtId="39" fontId="4" fillId="2" borderId="0" xfId="0" applyNumberFormat="1" applyFont="1" applyFill="1" applyAlignment="1">
      <alignment horizontal="center" wrapText="1"/>
    </xf>
    <xf numFmtId="164" fontId="4" fillId="2" borderId="0" xfId="15" applyNumberFormat="1" applyFont="1" applyFill="1" applyAlignment="1">
      <alignment horizontal="center" wrapText="1"/>
    </xf>
    <xf numFmtId="37" fontId="4" fillId="2" borderId="0" xfId="0" applyNumberFormat="1" applyFont="1" applyFill="1" applyAlignment="1">
      <alignment horizontal="center" wrapText="1"/>
    </xf>
    <xf numFmtId="39" fontId="4" fillId="2" borderId="0" xfId="0" applyNumberFormat="1" applyFont="1" applyFill="1" applyAlignment="1">
      <alignment horizontal="center"/>
    </xf>
    <xf numFmtId="164" fontId="4" fillId="2" borderId="0" xfId="15" applyNumberFormat="1" applyFont="1" applyFill="1" applyAlignment="1">
      <alignment horizontal="center"/>
    </xf>
    <xf numFmtId="37" fontId="4" fillId="2" borderId="0" xfId="0" applyNumberFormat="1" applyFont="1" applyFill="1" applyAlignment="1">
      <alignment horizontal="center"/>
    </xf>
    <xf numFmtId="14" fontId="4" fillId="2" borderId="0" xfId="0" applyNumberFormat="1" applyFont="1" applyFill="1" applyAlignment="1" quotePrefix="1">
      <alignment horizontal="center"/>
    </xf>
    <xf numFmtId="14" fontId="4" fillId="2" borderId="0" xfId="0" applyNumberFormat="1" applyFont="1" applyFill="1" applyAlignment="1">
      <alignment horizontal="center"/>
    </xf>
    <xf numFmtId="165" fontId="4" fillId="2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64" fontId="2" fillId="0" borderId="0" xfId="15" applyNumberFormat="1" applyFont="1" applyAlignment="1">
      <alignment/>
    </xf>
    <xf numFmtId="164" fontId="1" fillId="0" borderId="0" xfId="15" applyNumberFormat="1" applyFont="1" applyAlignment="1">
      <alignment horizontal="center"/>
    </xf>
    <xf numFmtId="164" fontId="0" fillId="0" borderId="2" xfId="15" applyNumberFormat="1" applyBorder="1" applyAlignment="1">
      <alignment/>
    </xf>
    <xf numFmtId="164" fontId="0" fillId="0" borderId="3" xfId="15" applyNumberFormat="1" applyBorder="1" applyAlignment="1">
      <alignment/>
    </xf>
    <xf numFmtId="164" fontId="1" fillId="0" borderId="0" xfId="15" applyNumberFormat="1" applyFont="1" applyAlignment="1">
      <alignment/>
    </xf>
    <xf numFmtId="164" fontId="1" fillId="0" borderId="0" xfId="15" applyNumberFormat="1" applyFont="1" applyAlignment="1" quotePrefix="1">
      <alignment horizontal="center"/>
    </xf>
    <xf numFmtId="164" fontId="0" fillId="0" borderId="4" xfId="15" applyNumberFormat="1" applyBorder="1" applyAlignment="1">
      <alignment/>
    </xf>
    <xf numFmtId="43" fontId="0" fillId="0" borderId="4" xfId="15" applyNumberFormat="1" applyBorder="1" applyAlignment="1">
      <alignment/>
    </xf>
    <xf numFmtId="43" fontId="0" fillId="0" borderId="0" xfId="15" applyNumberFormat="1" applyAlignment="1">
      <alignment/>
    </xf>
    <xf numFmtId="43" fontId="0" fillId="0" borderId="5" xfId="15" applyNumberFormat="1" applyBorder="1" applyAlignment="1">
      <alignment/>
    </xf>
    <xf numFmtId="164" fontId="0" fillId="0" borderId="0" xfId="15" applyNumberFormat="1" applyFont="1" applyAlignment="1">
      <alignment/>
    </xf>
    <xf numFmtId="164" fontId="0" fillId="0" borderId="0" xfId="15" applyNumberFormat="1" applyFont="1" applyAlignment="1" quotePrefix="1">
      <alignment horizontal="center"/>
    </xf>
    <xf numFmtId="164" fontId="0" fillId="0" borderId="0" xfId="15" applyNumberFormat="1" applyAlignment="1">
      <alignment horizontal="right"/>
    </xf>
    <xf numFmtId="164" fontId="1" fillId="0" borderId="0" xfId="15" applyNumberFormat="1" applyFont="1" applyAlignment="1">
      <alignment horizontal="right"/>
    </xf>
    <xf numFmtId="164" fontId="0" fillId="0" borderId="0" xfId="15" applyNumberFormat="1" applyFont="1" applyAlignment="1">
      <alignment horizontal="right"/>
    </xf>
    <xf numFmtId="164" fontId="0" fillId="0" borderId="1" xfId="15" applyNumberFormat="1" applyFont="1" applyBorder="1" applyAlignment="1">
      <alignment horizontal="right"/>
    </xf>
    <xf numFmtId="164" fontId="0" fillId="0" borderId="0" xfId="15" applyNumberFormat="1" applyBorder="1" applyAlignment="1">
      <alignment horizontal="right"/>
    </xf>
    <xf numFmtId="164" fontId="0" fillId="0" borderId="2" xfId="15" applyNumberFormat="1" applyBorder="1" applyAlignment="1">
      <alignment horizontal="right"/>
    </xf>
    <xf numFmtId="164" fontId="1" fillId="0" borderId="0" xfId="15" applyNumberFormat="1" applyFont="1" applyAlignment="1">
      <alignment horizontal="left"/>
    </xf>
    <xf numFmtId="164" fontId="0" fillId="0" borderId="0" xfId="0" applyNumberFormat="1" applyAlignment="1">
      <alignment/>
    </xf>
    <xf numFmtId="164" fontId="0" fillId="0" borderId="1" xfId="15" applyNumberFormat="1" applyFont="1" applyBorder="1" applyAlignment="1">
      <alignment/>
    </xf>
    <xf numFmtId="0" fontId="4" fillId="0" borderId="0" xfId="0" applyFont="1" applyAlignment="1">
      <alignment horizontal="center"/>
    </xf>
    <xf numFmtId="164" fontId="0" fillId="0" borderId="0" xfId="15" applyNumberFormat="1" applyFont="1" applyBorder="1" applyAlignment="1">
      <alignment/>
    </xf>
    <xf numFmtId="164" fontId="0" fillId="0" borderId="0" xfId="15" applyNumberFormat="1" applyFont="1" applyBorder="1" applyAlignment="1">
      <alignment horizontal="right"/>
    </xf>
    <xf numFmtId="14" fontId="1" fillId="0" borderId="0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5">
      <selection activeCell="F32" sqref="F32"/>
    </sheetView>
  </sheetViews>
  <sheetFormatPr defaultColWidth="9.140625" defaultRowHeight="12.75"/>
  <cols>
    <col min="1" max="1" width="24.8515625" style="0" customWidth="1"/>
    <col min="2" max="2" width="15.7109375" style="0" customWidth="1"/>
    <col min="3" max="3" width="1.8515625" style="0" customWidth="1"/>
    <col min="4" max="4" width="15.7109375" style="0" customWidth="1"/>
    <col min="5" max="5" width="1.8515625" style="0" customWidth="1"/>
    <col min="6" max="6" width="13.7109375" style="0" customWidth="1"/>
    <col min="7" max="7" width="2.7109375" style="0" customWidth="1"/>
    <col min="8" max="8" width="15.7109375" style="0" customWidth="1"/>
    <col min="9" max="9" width="15.28125" style="9" customWidth="1"/>
    <col min="10" max="10" width="17.421875" style="8" customWidth="1"/>
  </cols>
  <sheetData>
    <row r="1" ht="15.75">
      <c r="A1" s="2" t="s">
        <v>0</v>
      </c>
    </row>
    <row r="3" spans="1:8" ht="15.75">
      <c r="A3" s="2" t="s">
        <v>1</v>
      </c>
      <c r="B3" s="2"/>
      <c r="C3" s="2"/>
      <c r="D3" s="2"/>
      <c r="E3" s="2"/>
      <c r="F3" s="2"/>
      <c r="G3" s="2"/>
      <c r="H3" s="2"/>
    </row>
    <row r="4" spans="1:8" ht="15.75">
      <c r="A4" s="2" t="s">
        <v>118</v>
      </c>
      <c r="B4" s="2"/>
      <c r="C4" s="2"/>
      <c r="D4" s="2"/>
      <c r="E4" s="2"/>
      <c r="F4" s="2"/>
      <c r="G4" s="2"/>
      <c r="H4" s="2"/>
    </row>
    <row r="6" spans="2:8" ht="12.75">
      <c r="B6" s="11" t="s">
        <v>111</v>
      </c>
      <c r="C6" s="11"/>
      <c r="D6" s="11" t="s">
        <v>4</v>
      </c>
      <c r="E6" s="11"/>
      <c r="F6" s="12" t="str">
        <f>+B6</f>
        <v>2003</v>
      </c>
      <c r="G6" s="12"/>
      <c r="H6" s="12" t="str">
        <f>+D6</f>
        <v>2002</v>
      </c>
    </row>
    <row r="7" spans="2:8" ht="12.75">
      <c r="B7" s="13" t="s">
        <v>2</v>
      </c>
      <c r="C7" s="13"/>
      <c r="D7" s="14" t="s">
        <v>6</v>
      </c>
      <c r="E7" s="14"/>
      <c r="F7" s="15" t="s">
        <v>119</v>
      </c>
      <c r="G7" s="15"/>
      <c r="H7" s="14" t="s">
        <v>120</v>
      </c>
    </row>
    <row r="8" spans="2:8" ht="12.75">
      <c r="B8" s="16" t="s">
        <v>62</v>
      </c>
      <c r="C8" s="16"/>
      <c r="D8" s="17" t="s">
        <v>62</v>
      </c>
      <c r="E8" s="17"/>
      <c r="F8" s="18" t="s">
        <v>5</v>
      </c>
      <c r="G8" s="18"/>
      <c r="H8" s="17" t="s">
        <v>5</v>
      </c>
    </row>
    <row r="9" spans="2:8" ht="12.75">
      <c r="B9" s="19">
        <v>37894</v>
      </c>
      <c r="C9" s="19"/>
      <c r="D9" s="19">
        <v>37529</v>
      </c>
      <c r="E9" s="19"/>
      <c r="F9" s="20" t="s">
        <v>3</v>
      </c>
      <c r="G9" s="19"/>
      <c r="H9" s="20" t="s">
        <v>3</v>
      </c>
    </row>
    <row r="10" spans="2:10" ht="12.75">
      <c r="B10" s="21" t="s">
        <v>63</v>
      </c>
      <c r="C10" s="21"/>
      <c r="D10" s="21" t="s">
        <v>63</v>
      </c>
      <c r="E10" s="17"/>
      <c r="F10" s="21" t="s">
        <v>63</v>
      </c>
      <c r="G10" s="18"/>
      <c r="H10" s="21" t="s">
        <v>63</v>
      </c>
      <c r="I10" s="47">
        <v>37802</v>
      </c>
      <c r="J10" s="47">
        <v>37437</v>
      </c>
    </row>
    <row r="11" spans="2:8" ht="12.75">
      <c r="B11" s="22"/>
      <c r="C11" s="22"/>
      <c r="D11" s="22"/>
      <c r="E11" s="22"/>
      <c r="F11" s="22"/>
      <c r="G11" s="22"/>
      <c r="H11" s="22"/>
    </row>
    <row r="12" spans="1:10" ht="12.75">
      <c r="A12" t="s">
        <v>8</v>
      </c>
      <c r="B12" s="8">
        <f>+F12-I12</f>
        <v>3322385</v>
      </c>
      <c r="C12" s="8"/>
      <c r="D12" s="8">
        <f>+H12-J12</f>
        <v>4838444</v>
      </c>
      <c r="E12" s="8"/>
      <c r="F12" s="8">
        <v>12482104</v>
      </c>
      <c r="G12" s="8"/>
      <c r="H12" s="8">
        <v>19799373</v>
      </c>
      <c r="I12" s="9">
        <v>9159719</v>
      </c>
      <c r="J12" s="8">
        <v>14960929</v>
      </c>
    </row>
    <row r="13" spans="2:8" ht="12.75">
      <c r="B13" s="8"/>
      <c r="C13" s="8"/>
      <c r="D13" s="8"/>
      <c r="E13" s="8"/>
      <c r="F13" s="8"/>
      <c r="G13" s="8"/>
      <c r="H13" s="8"/>
    </row>
    <row r="14" spans="1:10" ht="12.75">
      <c r="A14" t="s">
        <v>96</v>
      </c>
      <c r="B14" s="8">
        <f>+F14-I14</f>
        <v>-5175421</v>
      </c>
      <c r="C14" s="8"/>
      <c r="D14" s="8">
        <f>+H14-J14</f>
        <v>-8141472</v>
      </c>
      <c r="E14" s="41"/>
      <c r="F14" s="8">
        <f>-14753301-2244436</f>
        <v>-16997737</v>
      </c>
      <c r="G14" s="37" t="s">
        <v>97</v>
      </c>
      <c r="H14" s="8">
        <v>-25739343</v>
      </c>
      <c r="I14" s="9">
        <v>-11822316</v>
      </c>
      <c r="J14" s="8">
        <v>-17597871</v>
      </c>
    </row>
    <row r="15" spans="2:8" ht="12.75">
      <c r="B15" s="8"/>
      <c r="C15" s="8"/>
      <c r="D15" s="8"/>
      <c r="E15" s="8"/>
      <c r="F15" s="8"/>
      <c r="G15" s="8"/>
      <c r="H15" s="8"/>
    </row>
    <row r="16" spans="1:10" ht="12.75">
      <c r="A16" t="s">
        <v>9</v>
      </c>
      <c r="B16" s="8">
        <f>+F16-I16</f>
        <v>199958</v>
      </c>
      <c r="C16" s="8"/>
      <c r="D16" s="8">
        <f>+H16-J16</f>
        <v>259561</v>
      </c>
      <c r="E16" s="8"/>
      <c r="F16" s="8">
        <f>1424234-F22</f>
        <v>882451</v>
      </c>
      <c r="G16" s="8"/>
      <c r="H16" s="8">
        <v>670992</v>
      </c>
      <c r="I16" s="9">
        <v>682493</v>
      </c>
      <c r="J16" s="8">
        <v>411431</v>
      </c>
    </row>
    <row r="17" spans="2:9" ht="12.75">
      <c r="B17" s="10"/>
      <c r="C17" s="8"/>
      <c r="D17" s="10"/>
      <c r="E17" s="8"/>
      <c r="F17" s="10"/>
      <c r="G17" s="8"/>
      <c r="H17" s="10"/>
      <c r="I17" s="45"/>
    </row>
    <row r="18" spans="1:10" ht="12.75">
      <c r="A18" t="s">
        <v>90</v>
      </c>
      <c r="B18" s="8">
        <f>SUM(B12:B17)</f>
        <v>-1653078</v>
      </c>
      <c r="C18" s="8"/>
      <c r="D18" s="8">
        <f>SUM(D12:D17)</f>
        <v>-3043467</v>
      </c>
      <c r="E18" s="8"/>
      <c r="F18" s="8">
        <f>SUM(F12:F17)</f>
        <v>-3633182</v>
      </c>
      <c r="G18" s="8"/>
      <c r="H18" s="8">
        <f>SUM(H12:H17)</f>
        <v>-5268978</v>
      </c>
      <c r="I18" s="9">
        <v>-1980104</v>
      </c>
      <c r="J18" s="8">
        <v>-2225511</v>
      </c>
    </row>
    <row r="19" spans="2:8" ht="12.75">
      <c r="B19" s="8"/>
      <c r="C19" s="8"/>
      <c r="D19" s="8"/>
      <c r="E19" s="8"/>
      <c r="F19" s="8"/>
      <c r="G19" s="8"/>
      <c r="H19" s="8"/>
    </row>
    <row r="20" spans="1:10" ht="12.75">
      <c r="A20" t="s">
        <v>10</v>
      </c>
      <c r="B20" s="8">
        <f>+F20-I20</f>
        <v>-6114</v>
      </c>
      <c r="C20" s="8"/>
      <c r="D20" s="8">
        <f>+H20-J20</f>
        <v>-17032</v>
      </c>
      <c r="E20" s="8"/>
      <c r="F20" s="8">
        <v>-27715</v>
      </c>
      <c r="G20" s="8"/>
      <c r="H20" s="8">
        <v>-52645</v>
      </c>
      <c r="I20" s="9">
        <v>-21601</v>
      </c>
      <c r="J20" s="8">
        <v>-35613</v>
      </c>
    </row>
    <row r="21" spans="2:8" ht="12.75">
      <c r="B21" s="8"/>
      <c r="C21" s="8"/>
      <c r="D21" s="8"/>
      <c r="E21" s="8"/>
      <c r="F21" s="8"/>
      <c r="G21" s="8"/>
      <c r="H21" s="8"/>
    </row>
    <row r="22" spans="1:10" ht="12.75">
      <c r="A22" t="s">
        <v>11</v>
      </c>
      <c r="B22" s="8">
        <f>+F22-I22</f>
        <v>186562</v>
      </c>
      <c r="C22" s="8"/>
      <c r="D22" s="8">
        <f>+H22-J22</f>
        <v>137468</v>
      </c>
      <c r="E22" s="8"/>
      <c r="F22" s="8">
        <f>249504+241925+50354</f>
        <v>541783</v>
      </c>
      <c r="G22" s="8"/>
      <c r="H22" s="8">
        <v>338187</v>
      </c>
      <c r="I22" s="9">
        <v>355221</v>
      </c>
      <c r="J22" s="8">
        <v>200719</v>
      </c>
    </row>
    <row r="23" spans="2:8" ht="12.75">
      <c r="B23" s="10"/>
      <c r="C23" s="8"/>
      <c r="D23" s="10"/>
      <c r="E23" s="8"/>
      <c r="F23" s="10"/>
      <c r="G23" s="8"/>
      <c r="H23" s="10"/>
    </row>
    <row r="24" spans="1:10" ht="12.75">
      <c r="A24" t="s">
        <v>91</v>
      </c>
      <c r="B24" s="8">
        <f>SUM(B18:B23)</f>
        <v>-1472630</v>
      </c>
      <c r="C24" s="8"/>
      <c r="D24" s="8">
        <f>SUM(D18:D23)</f>
        <v>-2923031</v>
      </c>
      <c r="E24" s="8"/>
      <c r="F24" s="8">
        <f>SUM(F18:F23)</f>
        <v>-3119114</v>
      </c>
      <c r="G24" s="8"/>
      <c r="H24" s="8">
        <f>SUM(H18:H23)</f>
        <v>-4983436</v>
      </c>
      <c r="I24" s="9">
        <v>-1646484</v>
      </c>
      <c r="J24" s="8">
        <v>-2060405</v>
      </c>
    </row>
    <row r="25" spans="2:8" ht="12.75">
      <c r="B25" s="8"/>
      <c r="C25" s="8"/>
      <c r="D25" s="8"/>
      <c r="E25" s="8"/>
      <c r="G25" s="8"/>
      <c r="H25" s="8"/>
    </row>
    <row r="26" spans="1:10" ht="12.75">
      <c r="A26" t="s">
        <v>12</v>
      </c>
      <c r="B26" s="8">
        <f>-I26+F26</f>
        <v>0</v>
      </c>
      <c r="C26" s="8"/>
      <c r="D26" s="8">
        <f>+H26-J26</f>
        <v>0</v>
      </c>
      <c r="E26" s="8"/>
      <c r="F26" s="8">
        <v>-26638</v>
      </c>
      <c r="G26" s="8"/>
      <c r="H26" s="8">
        <v>-25092.4</v>
      </c>
      <c r="I26" s="9">
        <v>-26638</v>
      </c>
      <c r="J26" s="8">
        <v>-25092.4</v>
      </c>
    </row>
    <row r="27" spans="2:8" ht="12.75">
      <c r="B27" s="10"/>
      <c r="C27" s="8"/>
      <c r="D27" s="10"/>
      <c r="E27" s="8"/>
      <c r="F27" s="10"/>
      <c r="G27" s="8"/>
      <c r="H27" s="10"/>
    </row>
    <row r="28" spans="1:10" ht="12.75">
      <c r="A28" t="s">
        <v>92</v>
      </c>
      <c r="B28" s="8">
        <f>SUM(B24:B27)</f>
        <v>-1472630</v>
      </c>
      <c r="C28" s="8"/>
      <c r="D28" s="8">
        <f>SUM(D24:D27)</f>
        <v>-2923031</v>
      </c>
      <c r="E28" s="8"/>
      <c r="F28" s="8">
        <f>SUM(F24:F27)</f>
        <v>-3145752</v>
      </c>
      <c r="G28" s="8"/>
      <c r="H28" s="8">
        <f>SUM(H24:H27)</f>
        <v>-5008528.4</v>
      </c>
      <c r="I28" s="9">
        <v>-1673122</v>
      </c>
      <c r="J28" s="8">
        <v>-2085497.4</v>
      </c>
    </row>
    <row r="29" spans="2:8" ht="12.75">
      <c r="B29" s="8"/>
      <c r="C29" s="8"/>
      <c r="D29" s="8"/>
      <c r="E29" s="8"/>
      <c r="F29" s="8"/>
      <c r="G29" s="8"/>
      <c r="H29" s="8"/>
    </row>
    <row r="30" spans="1:10" ht="12.75">
      <c r="A30" t="s">
        <v>13</v>
      </c>
      <c r="B30" s="10">
        <f>+F30-I30</f>
        <v>0</v>
      </c>
      <c r="C30" s="8"/>
      <c r="D30" s="10">
        <v>0</v>
      </c>
      <c r="E30" s="8"/>
      <c r="F30" s="10">
        <v>0</v>
      </c>
      <c r="G30" s="8"/>
      <c r="H30" s="10">
        <v>0</v>
      </c>
      <c r="I30" s="9">
        <v>0</v>
      </c>
      <c r="J30" s="8">
        <v>0</v>
      </c>
    </row>
    <row r="31" spans="2:8" ht="12.75">
      <c r="B31" s="8"/>
      <c r="C31" s="8"/>
      <c r="D31" s="8"/>
      <c r="E31" s="8"/>
      <c r="F31" s="8"/>
      <c r="G31" s="8"/>
      <c r="H31" s="8"/>
    </row>
    <row r="32" spans="1:10" ht="13.5" thickBot="1">
      <c r="A32" t="s">
        <v>93</v>
      </c>
      <c r="B32" s="29">
        <f>SUM(B28:B30)</f>
        <v>-1472630</v>
      </c>
      <c r="C32" s="8"/>
      <c r="D32" s="29">
        <f>SUM(D28:D30)</f>
        <v>-2923031</v>
      </c>
      <c r="E32" s="8"/>
      <c r="F32" s="29">
        <f>SUM(F28:F30)</f>
        <v>-3145752</v>
      </c>
      <c r="G32" s="8"/>
      <c r="H32" s="29">
        <f>SUM(H28:H30)</f>
        <v>-5008528.4</v>
      </c>
      <c r="I32" s="9">
        <v>-1673122</v>
      </c>
      <c r="J32" s="8">
        <v>-2085497.4</v>
      </c>
    </row>
    <row r="33" spans="2:8" ht="12.75">
      <c r="B33" s="8"/>
      <c r="C33" s="8"/>
      <c r="D33" s="8"/>
      <c r="E33" s="8"/>
      <c r="F33" s="8"/>
      <c r="G33" s="8"/>
      <c r="H33" s="8"/>
    </row>
    <row r="34" spans="1:8" ht="13.5" thickBot="1">
      <c r="A34" t="s">
        <v>14</v>
      </c>
      <c r="B34" s="30">
        <f>+B32/40000000*100</f>
        <v>-3.681575</v>
      </c>
      <c r="C34" s="31"/>
      <c r="D34" s="30">
        <f>+D32/39998222*100</f>
        <v>-7.307902336258847</v>
      </c>
      <c r="E34" s="31"/>
      <c r="F34" s="30">
        <f>+F32/40000000*100</f>
        <v>-7.86438</v>
      </c>
      <c r="G34" s="31"/>
      <c r="H34" s="30">
        <f>+H32/39998222*100</f>
        <v>-12.521877597459207</v>
      </c>
    </row>
    <row r="35" spans="1:8" ht="13.5" thickBot="1">
      <c r="A35" t="s">
        <v>15</v>
      </c>
      <c r="B35" s="32">
        <v>0</v>
      </c>
      <c r="C35" s="31"/>
      <c r="D35" s="32">
        <v>0</v>
      </c>
      <c r="E35" s="31"/>
      <c r="F35" s="32">
        <v>0</v>
      </c>
      <c r="G35" s="31"/>
      <c r="H35" s="32">
        <v>0</v>
      </c>
    </row>
    <row r="36" spans="2:8" ht="12.75">
      <c r="B36" s="8"/>
      <c r="C36" s="8"/>
      <c r="D36" s="8"/>
      <c r="E36" s="8"/>
      <c r="F36" s="8"/>
      <c r="G36" s="8"/>
      <c r="H36" s="8"/>
    </row>
    <row r="37" spans="2:8" ht="12.75">
      <c r="B37" s="8"/>
      <c r="C37" s="8"/>
      <c r="D37" s="8"/>
      <c r="E37" s="8"/>
      <c r="F37" s="8"/>
      <c r="G37" s="8"/>
      <c r="H37" s="8"/>
    </row>
    <row r="38" spans="1:8" ht="12.75">
      <c r="A38" t="s">
        <v>121</v>
      </c>
      <c r="B38" s="8"/>
      <c r="C38" s="8"/>
      <c r="D38" s="8"/>
      <c r="E38" s="8"/>
      <c r="F38" s="8"/>
      <c r="G38" s="8"/>
      <c r="H38" s="8"/>
    </row>
    <row r="39" spans="2:8" ht="12.75">
      <c r="B39" s="34" t="s">
        <v>63</v>
      </c>
      <c r="C39" s="8"/>
      <c r="D39" s="8"/>
      <c r="E39" s="8"/>
      <c r="F39" s="8"/>
      <c r="G39" s="8"/>
      <c r="H39" s="8"/>
    </row>
    <row r="40" spans="1:8" ht="12.75">
      <c r="A40" t="s">
        <v>84</v>
      </c>
      <c r="B40" s="8">
        <v>14753301</v>
      </c>
      <c r="C40" s="8"/>
      <c r="D40" s="8"/>
      <c r="E40" s="8"/>
      <c r="F40" s="8"/>
      <c r="G40" s="8"/>
      <c r="H40" s="8"/>
    </row>
    <row r="41" spans="1:8" ht="12.75">
      <c r="A41" t="s">
        <v>85</v>
      </c>
      <c r="B41" s="8">
        <v>2244436</v>
      </c>
      <c r="C41" s="8"/>
      <c r="D41" s="8"/>
      <c r="E41" s="8"/>
      <c r="F41" s="8"/>
      <c r="G41" s="8"/>
      <c r="H41" s="8"/>
    </row>
    <row r="42" spans="2:8" ht="12.75">
      <c r="B42" s="25">
        <f>SUM(B40:B41)</f>
        <v>16997737</v>
      </c>
      <c r="C42" s="8"/>
      <c r="D42" s="8"/>
      <c r="E42" s="8"/>
      <c r="F42" s="8"/>
      <c r="G42" s="8"/>
      <c r="H42" s="8"/>
    </row>
    <row r="43" spans="2:8" ht="12.75">
      <c r="B43" s="8"/>
      <c r="C43" s="8"/>
      <c r="D43" s="8"/>
      <c r="E43" s="8"/>
      <c r="F43" s="8"/>
      <c r="G43" s="8"/>
      <c r="H43" s="8"/>
    </row>
    <row r="44" spans="1:8" ht="12.75">
      <c r="A44" s="1" t="s">
        <v>39</v>
      </c>
      <c r="B44" s="27"/>
      <c r="C44" s="27"/>
      <c r="D44" s="27"/>
      <c r="E44" s="27"/>
      <c r="F44" s="27"/>
      <c r="G44" s="27"/>
      <c r="H44" s="27"/>
    </row>
    <row r="45" spans="1:8" ht="12.75">
      <c r="A45" s="1" t="s">
        <v>116</v>
      </c>
      <c r="B45" s="27"/>
      <c r="C45" s="27"/>
      <c r="D45" s="27"/>
      <c r="E45" s="27"/>
      <c r="F45" s="27"/>
      <c r="G45" s="27"/>
      <c r="H45" s="27"/>
    </row>
    <row r="46" spans="2:8" ht="12.75">
      <c r="B46" s="8"/>
      <c r="C46" s="8"/>
      <c r="D46" s="8"/>
      <c r="E46" s="8"/>
      <c r="F46" s="8"/>
      <c r="G46" s="8"/>
      <c r="H46" s="8"/>
    </row>
    <row r="47" spans="2:8" ht="12.75">
      <c r="B47" s="8"/>
      <c r="C47" s="8"/>
      <c r="D47" s="8"/>
      <c r="E47" s="8"/>
      <c r="F47" s="8"/>
      <c r="G47" s="8"/>
      <c r="H47" s="8"/>
    </row>
    <row r="48" spans="2:8" ht="12.75">
      <c r="B48" s="8"/>
      <c r="C48" s="8"/>
      <c r="D48" s="8"/>
      <c r="E48" s="8"/>
      <c r="F48" s="8"/>
      <c r="G48" s="8"/>
      <c r="H48" s="8"/>
    </row>
    <row r="49" spans="2:8" ht="12.75">
      <c r="B49" s="8"/>
      <c r="C49" s="8"/>
      <c r="D49" s="8"/>
      <c r="E49" s="8"/>
      <c r="F49" s="8"/>
      <c r="G49" s="8"/>
      <c r="H49" s="8"/>
    </row>
    <row r="50" spans="2:8" ht="12.75">
      <c r="B50" s="8"/>
      <c r="C50" s="8"/>
      <c r="D50" s="8"/>
      <c r="E50" s="8"/>
      <c r="F50" s="8"/>
      <c r="G50" s="8"/>
      <c r="H50" s="8"/>
    </row>
    <row r="51" spans="2:8" ht="12.75">
      <c r="B51" s="8"/>
      <c r="C51" s="8"/>
      <c r="D51" s="8"/>
      <c r="E51" s="8"/>
      <c r="F51" s="8"/>
      <c r="G51" s="8"/>
      <c r="H51" s="8"/>
    </row>
    <row r="52" spans="2:8" ht="12.75">
      <c r="B52" s="8"/>
      <c r="C52" s="8"/>
      <c r="D52" s="8"/>
      <c r="E52" s="8"/>
      <c r="F52" s="8"/>
      <c r="G52" s="8"/>
      <c r="H52" s="8"/>
    </row>
  </sheetData>
  <printOptions/>
  <pageMargins left="0.75" right="0.75" top="1" bottom="1" header="0.5" footer="0.5"/>
  <pageSetup horizontalDpi="300" verticalDpi="3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0"/>
  <sheetViews>
    <sheetView workbookViewId="0" topLeftCell="A32">
      <selection activeCell="B51" sqref="B51"/>
    </sheetView>
  </sheetViews>
  <sheetFormatPr defaultColWidth="9.140625" defaultRowHeight="12.75"/>
  <cols>
    <col min="1" max="1" width="43.00390625" style="0" customWidth="1"/>
    <col min="2" max="2" width="16.7109375" style="8" customWidth="1"/>
    <col min="3" max="3" width="2.28125" style="8" customWidth="1"/>
    <col min="4" max="4" width="16.7109375" style="35" customWidth="1"/>
  </cols>
  <sheetData>
    <row r="1" spans="1:2" ht="15.75">
      <c r="A1" s="2" t="s">
        <v>0</v>
      </c>
      <c r="B1" s="23"/>
    </row>
    <row r="2" spans="1:2" ht="15.75">
      <c r="A2" s="2" t="s">
        <v>40</v>
      </c>
      <c r="B2" s="23"/>
    </row>
    <row r="3" spans="1:2" ht="15.75">
      <c r="A3" s="2" t="s">
        <v>118</v>
      </c>
      <c r="B3" s="23"/>
    </row>
    <row r="4" spans="2:4" ht="12.75">
      <c r="B4" s="28" t="s">
        <v>111</v>
      </c>
      <c r="D4" s="28" t="s">
        <v>4</v>
      </c>
    </row>
    <row r="5" spans="2:4" ht="12.75">
      <c r="B5" s="24" t="s">
        <v>122</v>
      </c>
      <c r="D5" s="24" t="s">
        <v>122</v>
      </c>
    </row>
    <row r="6" spans="2:4" ht="12.75">
      <c r="B6" s="24" t="s">
        <v>41</v>
      </c>
      <c r="D6" s="24" t="s">
        <v>41</v>
      </c>
    </row>
    <row r="7" spans="2:4" ht="12.75">
      <c r="B7" s="28" t="s">
        <v>123</v>
      </c>
      <c r="D7" s="28" t="s">
        <v>123</v>
      </c>
    </row>
    <row r="8" spans="2:4" ht="12.75">
      <c r="B8" s="17" t="s">
        <v>63</v>
      </c>
      <c r="D8" s="17" t="s">
        <v>63</v>
      </c>
    </row>
    <row r="9" spans="1:4" ht="12.75">
      <c r="A9" t="s">
        <v>66</v>
      </c>
      <c r="B9" s="8">
        <v>-3119114</v>
      </c>
      <c r="D9" s="37">
        <v>-4983435</v>
      </c>
    </row>
    <row r="10" ht="12.75">
      <c r="A10" t="s">
        <v>42</v>
      </c>
    </row>
    <row r="11" spans="1:4" ht="12.75">
      <c r="A11" t="s">
        <v>108</v>
      </c>
      <c r="B11" s="8">
        <v>0</v>
      </c>
      <c r="D11" s="37">
        <v>0</v>
      </c>
    </row>
    <row r="12" spans="1:4" ht="12.75">
      <c r="A12" t="s">
        <v>109</v>
      </c>
      <c r="B12" s="8">
        <v>0</v>
      </c>
      <c r="D12" s="37">
        <v>0</v>
      </c>
    </row>
    <row r="13" spans="1:4" ht="12.75">
      <c r="A13" t="s">
        <v>89</v>
      </c>
      <c r="B13" s="8">
        <v>326780</v>
      </c>
      <c r="D13" s="37">
        <v>413019</v>
      </c>
    </row>
    <row r="14" spans="1:4" ht="12.75">
      <c r="A14" t="s">
        <v>69</v>
      </c>
      <c r="B14" s="8">
        <v>-158505</v>
      </c>
      <c r="D14" s="37">
        <v>-31695</v>
      </c>
    </row>
    <row r="15" spans="1:4" ht="12.75">
      <c r="A15" t="s">
        <v>71</v>
      </c>
      <c r="B15" s="8">
        <v>17557</v>
      </c>
      <c r="D15" s="37">
        <v>50785</v>
      </c>
    </row>
    <row r="16" spans="1:4" ht="12.75">
      <c r="A16" t="s">
        <v>112</v>
      </c>
      <c r="B16" s="8">
        <v>5544</v>
      </c>
      <c r="D16" s="37">
        <v>0</v>
      </c>
    </row>
    <row r="17" spans="1:4" ht="12.75">
      <c r="A17" t="s">
        <v>99</v>
      </c>
      <c r="B17" s="8">
        <v>0</v>
      </c>
      <c r="D17" s="37">
        <v>0</v>
      </c>
    </row>
    <row r="18" spans="1:4" ht="12.75">
      <c r="A18" t="s">
        <v>67</v>
      </c>
      <c r="B18" s="8">
        <v>-249504</v>
      </c>
      <c r="D18" s="37">
        <v>-24850</v>
      </c>
    </row>
    <row r="19" spans="1:4" ht="12.75">
      <c r="A19" t="s">
        <v>131</v>
      </c>
      <c r="B19" s="8">
        <v>0</v>
      </c>
      <c r="D19" s="37">
        <v>-24994</v>
      </c>
    </row>
    <row r="20" spans="1:4" ht="12.75">
      <c r="A20" t="s">
        <v>68</v>
      </c>
      <c r="B20" s="8">
        <v>-241925</v>
      </c>
      <c r="D20" s="37">
        <v>-204440</v>
      </c>
    </row>
    <row r="21" spans="1:4" ht="12.75">
      <c r="A21" t="s">
        <v>70</v>
      </c>
      <c r="B21" s="10">
        <v>-50354</v>
      </c>
      <c r="D21" s="38">
        <v>-83904</v>
      </c>
    </row>
    <row r="22" spans="1:4" ht="12.75">
      <c r="A22" t="s">
        <v>43</v>
      </c>
      <c r="B22" s="9">
        <f>SUM(B9:B21)</f>
        <v>-3469521</v>
      </c>
      <c r="D22" s="39">
        <f>SUM(D9:D21)</f>
        <v>-4889514</v>
      </c>
    </row>
    <row r="24" ht="12.75">
      <c r="A24" t="s">
        <v>44</v>
      </c>
    </row>
    <row r="25" spans="1:4" ht="12.75">
      <c r="A25" t="s">
        <v>45</v>
      </c>
      <c r="B25" s="8">
        <v>399559</v>
      </c>
      <c r="D25" s="37">
        <v>8782680</v>
      </c>
    </row>
    <row r="26" spans="1:4" ht="12.75">
      <c r="A26" t="s">
        <v>72</v>
      </c>
      <c r="B26" s="8">
        <v>4876291</v>
      </c>
      <c r="D26" s="37">
        <v>1988906</v>
      </c>
    </row>
    <row r="27" spans="1:4" ht="12.75">
      <c r="A27" t="s">
        <v>46</v>
      </c>
      <c r="B27" s="8">
        <v>891872</v>
      </c>
      <c r="D27" s="37">
        <v>-4905933</v>
      </c>
    </row>
    <row r="29" ht="12.75">
      <c r="A29" t="s">
        <v>73</v>
      </c>
    </row>
    <row r="30" spans="1:4" ht="12.75">
      <c r="A30" t="s">
        <v>74</v>
      </c>
      <c r="B30" s="8">
        <v>-17557</v>
      </c>
      <c r="D30" s="46">
        <v>-50785</v>
      </c>
    </row>
    <row r="31" spans="1:4" ht="12.75">
      <c r="A31" t="s">
        <v>117</v>
      </c>
      <c r="B31" s="8">
        <v>910829</v>
      </c>
      <c r="D31" s="46">
        <v>0</v>
      </c>
    </row>
    <row r="32" spans="1:4" ht="12.75">
      <c r="A32" t="s">
        <v>75</v>
      </c>
      <c r="B32" s="8">
        <v>-121186</v>
      </c>
      <c r="D32" s="38">
        <v>-148400</v>
      </c>
    </row>
    <row r="33" spans="1:4" ht="12.75">
      <c r="A33" t="s">
        <v>110</v>
      </c>
      <c r="B33" s="25">
        <f>SUM(B22:B32)</f>
        <v>3470287</v>
      </c>
      <c r="D33" s="40">
        <f>SUM(D22:D32)</f>
        <v>776954</v>
      </c>
    </row>
    <row r="35" ht="12.75">
      <c r="A35" t="s">
        <v>47</v>
      </c>
    </row>
    <row r="36" spans="1:4" ht="12.75">
      <c r="A36" t="s">
        <v>76</v>
      </c>
      <c r="B36" s="8">
        <f>50354+241925</f>
        <v>292279</v>
      </c>
      <c r="D36" s="46">
        <v>0</v>
      </c>
    </row>
    <row r="37" spans="1:4" ht="12.75">
      <c r="A37" t="s">
        <v>77</v>
      </c>
      <c r="B37" s="8">
        <v>158515</v>
      </c>
      <c r="D37" s="46">
        <v>80000</v>
      </c>
    </row>
    <row r="38" spans="1:4" ht="12.75">
      <c r="A38" t="s">
        <v>80</v>
      </c>
      <c r="B38" s="8">
        <v>-221512</v>
      </c>
      <c r="D38" s="46">
        <v>-651675</v>
      </c>
    </row>
    <row r="39" spans="1:4" ht="12.75">
      <c r="A39" t="s">
        <v>113</v>
      </c>
      <c r="B39" s="8">
        <v>7046013</v>
      </c>
      <c r="D39" s="46">
        <v>0</v>
      </c>
    </row>
    <row r="40" spans="1:4" ht="12.75">
      <c r="A40" t="s">
        <v>114</v>
      </c>
      <c r="B40" s="8">
        <v>-6066776</v>
      </c>
      <c r="D40" s="46">
        <v>-728778</v>
      </c>
    </row>
    <row r="41" spans="2:4" ht="12.75">
      <c r="B41" s="25">
        <f>SUM(B36:B40)</f>
        <v>1208519</v>
      </c>
      <c r="D41" s="40">
        <f>SUM(D36:D40)</f>
        <v>-1300453</v>
      </c>
    </row>
    <row r="42" ht="12.75">
      <c r="A42" t="s">
        <v>48</v>
      </c>
    </row>
    <row r="43" spans="1:4" ht="12.75">
      <c r="A43" t="s">
        <v>78</v>
      </c>
      <c r="B43" s="8">
        <v>0</v>
      </c>
      <c r="D43" s="46">
        <v>0</v>
      </c>
    </row>
    <row r="44" spans="1:4" ht="12.75">
      <c r="A44" t="s">
        <v>81</v>
      </c>
      <c r="B44" s="8">
        <v>0</v>
      </c>
      <c r="D44" s="46">
        <v>-800000</v>
      </c>
    </row>
    <row r="45" spans="1:4" ht="12.75">
      <c r="A45" t="s">
        <v>79</v>
      </c>
      <c r="B45" s="8">
        <v>0</v>
      </c>
      <c r="D45" s="46">
        <v>0</v>
      </c>
    </row>
    <row r="46" spans="1:4" ht="12.75">
      <c r="A46" t="s">
        <v>115</v>
      </c>
      <c r="B46" s="8">
        <v>-73432</v>
      </c>
      <c r="D46" s="38">
        <v>-114078</v>
      </c>
    </row>
    <row r="47" spans="2:4" ht="12.75">
      <c r="B47" s="25">
        <f>SUM(B43:B46)</f>
        <v>-73432</v>
      </c>
      <c r="D47" s="40">
        <f>SUM(D43:D46)</f>
        <v>-914078</v>
      </c>
    </row>
    <row r="49" spans="1:4" ht="12.75">
      <c r="A49" t="s">
        <v>49</v>
      </c>
      <c r="B49" s="8">
        <f>+B33+B41+B47</f>
        <v>4605374</v>
      </c>
      <c r="D49" s="46">
        <f>+D33+D41+D47</f>
        <v>-1437577</v>
      </c>
    </row>
    <row r="50" spans="1:4" ht="12.75">
      <c r="A50" t="s">
        <v>50</v>
      </c>
      <c r="B50" s="8">
        <v>10533790</v>
      </c>
      <c r="D50" s="46">
        <v>10981527.1</v>
      </c>
    </row>
    <row r="51" spans="1:4" ht="12.75">
      <c r="A51" t="s">
        <v>95</v>
      </c>
      <c r="B51" s="25">
        <f>SUM(B49:B50)</f>
        <v>15139164</v>
      </c>
      <c r="D51" s="40">
        <f>SUM(D49:D50)</f>
        <v>9543950.1</v>
      </c>
    </row>
    <row r="53" ht="12.75">
      <c r="A53" t="s">
        <v>94</v>
      </c>
    </row>
    <row r="54" ht="12.75">
      <c r="A54" t="s">
        <v>126</v>
      </c>
    </row>
    <row r="55" spans="1:2" ht="12.75">
      <c r="A55" t="s">
        <v>82</v>
      </c>
      <c r="B55" s="8">
        <f>+'Balance Sheet'!B25</f>
        <v>15308162</v>
      </c>
    </row>
    <row r="56" spans="1:2" ht="12.75">
      <c r="A56" t="s">
        <v>83</v>
      </c>
      <c r="B56" s="8">
        <f>-'Balance Sheet'!B31</f>
        <v>-168998</v>
      </c>
    </row>
    <row r="57" ht="12.75">
      <c r="B57" s="25">
        <f>SUM(B55:B56)</f>
        <v>15139164</v>
      </c>
    </row>
    <row r="58" ht="12.75">
      <c r="B58" s="9"/>
    </row>
    <row r="59" spans="1:4" ht="12.75">
      <c r="A59" s="1" t="s">
        <v>51</v>
      </c>
      <c r="B59" s="27"/>
      <c r="C59" s="27"/>
      <c r="D59" s="36"/>
    </row>
    <row r="60" spans="1:4" ht="12.75">
      <c r="A60" s="1" t="s">
        <v>116</v>
      </c>
      <c r="B60" s="27"/>
      <c r="C60" s="27"/>
      <c r="D60" s="36"/>
    </row>
  </sheetData>
  <printOptions/>
  <pageMargins left="0.75" right="0.75" top="1" bottom="1" header="0.5" footer="0.5"/>
  <pageSetup horizontalDpi="300" verticalDpi="3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50">
      <selection activeCell="A64" sqref="A64"/>
    </sheetView>
  </sheetViews>
  <sheetFormatPr defaultColWidth="9.140625" defaultRowHeight="12.75"/>
  <cols>
    <col min="1" max="1" width="39.00390625" style="0" customWidth="1"/>
    <col min="2" max="2" width="18.28125" style="8" customWidth="1"/>
    <col min="3" max="3" width="2.28125" style="8" customWidth="1"/>
    <col min="4" max="4" width="18.140625" style="8" customWidth="1"/>
    <col min="5" max="5" width="11.28125" style="0" bestFit="1" customWidth="1"/>
    <col min="7" max="7" width="11.28125" style="0" bestFit="1" customWidth="1"/>
  </cols>
  <sheetData>
    <row r="1" spans="1:4" s="2" customFormat="1" ht="15.75">
      <c r="A1" s="2" t="s">
        <v>0</v>
      </c>
      <c r="B1" s="23"/>
      <c r="C1" s="23"/>
      <c r="D1" s="23"/>
    </row>
    <row r="2" spans="2:4" s="2" customFormat="1" ht="15.75">
      <c r="B2" s="23"/>
      <c r="C2" s="23"/>
      <c r="D2" s="23"/>
    </row>
    <row r="3" spans="1:4" s="2" customFormat="1" ht="15.75">
      <c r="A3" s="2" t="s">
        <v>16</v>
      </c>
      <c r="B3" s="23"/>
      <c r="C3" s="23"/>
      <c r="D3" s="23"/>
    </row>
    <row r="4" spans="1:4" s="2" customFormat="1" ht="15.75">
      <c r="A4" s="2" t="s">
        <v>124</v>
      </c>
      <c r="B4" s="23"/>
      <c r="C4" s="23"/>
      <c r="D4" s="23"/>
    </row>
    <row r="6" spans="2:4" ht="12.75">
      <c r="B6" s="24" t="s">
        <v>17</v>
      </c>
      <c r="D6" s="24" t="s">
        <v>17</v>
      </c>
    </row>
    <row r="7" spans="2:4" ht="12.75">
      <c r="B7" s="28" t="s">
        <v>125</v>
      </c>
      <c r="D7" s="28" t="s">
        <v>98</v>
      </c>
    </row>
    <row r="8" spans="2:4" ht="12.75">
      <c r="B8" s="17" t="s">
        <v>63</v>
      </c>
      <c r="D8" s="17" t="s">
        <v>63</v>
      </c>
    </row>
    <row r="10" spans="1:4" ht="12.75">
      <c r="A10" t="s">
        <v>18</v>
      </c>
      <c r="B10" s="8">
        <v>7303426</v>
      </c>
      <c r="D10" s="8">
        <v>7408703</v>
      </c>
    </row>
    <row r="12" spans="1:4" ht="12.75">
      <c r="A12" t="s">
        <v>19</v>
      </c>
      <c r="B12" s="8">
        <v>0</v>
      </c>
      <c r="D12" s="8">
        <v>0</v>
      </c>
    </row>
    <row r="14" spans="1:4" ht="12.75">
      <c r="A14" t="s">
        <v>20</v>
      </c>
      <c r="B14" s="8">
        <v>0</v>
      </c>
      <c r="D14" s="8">
        <v>0</v>
      </c>
    </row>
    <row r="16" spans="1:4" ht="12.75">
      <c r="A16" t="s">
        <v>21</v>
      </c>
      <c r="B16" s="8">
        <v>2235432</v>
      </c>
      <c r="D16" s="8">
        <v>2965166</v>
      </c>
    </row>
    <row r="18" spans="1:4" ht="12.75">
      <c r="A18" t="s">
        <v>100</v>
      </c>
      <c r="B18" s="8">
        <v>4023571</v>
      </c>
      <c r="D18" s="8">
        <v>4655691</v>
      </c>
    </row>
    <row r="20" ht="12.75">
      <c r="A20" t="s">
        <v>22</v>
      </c>
    </row>
    <row r="21" spans="1:4" ht="12.75">
      <c r="A21" t="s">
        <v>23</v>
      </c>
      <c r="B21" s="8">
        <v>0</v>
      </c>
      <c r="D21" s="8">
        <v>0</v>
      </c>
    </row>
    <row r="22" spans="1:4" ht="12.75">
      <c r="A22" t="s">
        <v>101</v>
      </c>
      <c r="B22" s="8">
        <v>8853851</v>
      </c>
      <c r="D22" s="8">
        <v>12533214</v>
      </c>
    </row>
    <row r="23" spans="1:5" ht="12.75">
      <c r="A23" t="s">
        <v>64</v>
      </c>
      <c r="B23" s="8">
        <f>15046734+412907</f>
        <v>15459641</v>
      </c>
      <c r="D23" s="8">
        <f>13914338+1312743</f>
        <v>15227081</v>
      </c>
      <c r="E23" s="42"/>
    </row>
    <row r="24" spans="1:4" ht="12.75">
      <c r="A24" t="s">
        <v>65</v>
      </c>
      <c r="B24" s="8">
        <v>272343</v>
      </c>
      <c r="D24" s="8">
        <v>1094169</v>
      </c>
    </row>
    <row r="25" spans="1:4" ht="12.75">
      <c r="A25" t="s">
        <v>24</v>
      </c>
      <c r="B25" s="8">
        <f>43097+15265065</f>
        <v>15308162</v>
      </c>
      <c r="D25" s="8">
        <f>10528385+95269</f>
        <v>10623654</v>
      </c>
    </row>
    <row r="26" spans="2:4" ht="12.75">
      <c r="B26" s="25">
        <f>SUM(B21:B25)</f>
        <v>39893997</v>
      </c>
      <c r="D26" s="25">
        <f>SUM(D21:D25)</f>
        <v>39478118</v>
      </c>
    </row>
    <row r="28" ht="12.75">
      <c r="A28" t="s">
        <v>25</v>
      </c>
    </row>
    <row r="29" spans="1:5" ht="12.75">
      <c r="A29" t="s">
        <v>102</v>
      </c>
      <c r="B29" s="8">
        <v>3267401</v>
      </c>
      <c r="D29" s="8">
        <v>2070474</v>
      </c>
      <c r="E29" s="42"/>
    </row>
    <row r="30" spans="1:4" ht="12.75">
      <c r="A30" t="s">
        <v>26</v>
      </c>
      <c r="B30" s="8">
        <f>2933102+405495</f>
        <v>3338597</v>
      </c>
      <c r="D30" s="8">
        <f>2050750+395974</f>
        <v>2446724</v>
      </c>
    </row>
    <row r="31" spans="1:4" ht="12.75">
      <c r="A31" t="s">
        <v>27</v>
      </c>
      <c r="B31" s="8">
        <v>168998</v>
      </c>
      <c r="D31" s="8">
        <f>89865+73432</f>
        <v>163297</v>
      </c>
    </row>
    <row r="32" spans="1:4" ht="12.75">
      <c r="A32" t="s">
        <v>28</v>
      </c>
      <c r="B32" s="8">
        <v>0</v>
      </c>
      <c r="D32" s="8">
        <v>0</v>
      </c>
    </row>
    <row r="33" spans="2:5" ht="12.75">
      <c r="B33" s="25">
        <f>SUM(B29:B32)</f>
        <v>6774996</v>
      </c>
      <c r="D33" s="25">
        <f>SUM(D29:D32)</f>
        <v>4680495</v>
      </c>
      <c r="E33" s="42"/>
    </row>
    <row r="35" spans="1:4" ht="12.75">
      <c r="A35" t="s">
        <v>29</v>
      </c>
      <c r="B35" s="10">
        <f>+B26-B33</f>
        <v>33119001</v>
      </c>
      <c r="D35" s="10">
        <f>+D26-D33</f>
        <v>34797623</v>
      </c>
    </row>
    <row r="37" spans="2:4" ht="13.5" thickBot="1">
      <c r="B37" s="26">
        <f>+B35+B16+B14+B12+B10+B18</f>
        <v>46681430</v>
      </c>
      <c r="D37" s="26">
        <f>+D35+D16+D14+D12+D10+D18</f>
        <v>49827183</v>
      </c>
    </row>
    <row r="39" spans="1:4" ht="12.75">
      <c r="A39" t="s">
        <v>30</v>
      </c>
      <c r="B39" s="9">
        <v>40000000</v>
      </c>
      <c r="C39" s="9"/>
      <c r="D39" s="9">
        <v>40000000</v>
      </c>
    </row>
    <row r="40" spans="1:4" ht="12.75">
      <c r="A40" t="s">
        <v>31</v>
      </c>
      <c r="B40" s="9">
        <f>6676190+5240</f>
        <v>6681430</v>
      </c>
      <c r="C40" s="9"/>
      <c r="D40" s="9">
        <f>5240+9821943</f>
        <v>9827183</v>
      </c>
    </row>
    <row r="41" spans="1:4" ht="12.75">
      <c r="A41" t="s">
        <v>103</v>
      </c>
      <c r="B41" s="43">
        <v>0</v>
      </c>
      <c r="C41" s="10"/>
      <c r="D41" s="10">
        <v>0</v>
      </c>
    </row>
    <row r="42" spans="1:4" ht="12.75">
      <c r="A42" t="s">
        <v>32</v>
      </c>
      <c r="B42" s="8">
        <f>SUM(B39:B41)</f>
        <v>46681430</v>
      </c>
      <c r="D42" s="8">
        <f>SUM(D39:D41)</f>
        <v>49827183</v>
      </c>
    </row>
    <row r="43" spans="1:4" ht="12.75">
      <c r="A43" t="s">
        <v>33</v>
      </c>
      <c r="B43" s="8">
        <v>0</v>
      </c>
      <c r="D43" s="8">
        <v>0</v>
      </c>
    </row>
    <row r="44" ht="12.75">
      <c r="A44" t="s">
        <v>34</v>
      </c>
    </row>
    <row r="45" spans="1:7" ht="12.75">
      <c r="A45" t="s">
        <v>35</v>
      </c>
      <c r="B45" s="8">
        <v>0</v>
      </c>
      <c r="D45" s="8">
        <v>0</v>
      </c>
      <c r="G45" s="42"/>
    </row>
    <row r="46" spans="1:4" ht="12.75">
      <c r="A46" t="s">
        <v>36</v>
      </c>
      <c r="B46" s="8">
        <v>0</v>
      </c>
      <c r="D46" s="8">
        <v>0</v>
      </c>
    </row>
    <row r="47" spans="1:4" ht="12.75">
      <c r="A47" t="s">
        <v>37</v>
      </c>
      <c r="B47" s="10">
        <v>0</v>
      </c>
      <c r="D47" s="10">
        <v>0</v>
      </c>
    </row>
    <row r="48" spans="2:4" ht="13.5" thickBot="1">
      <c r="B48" s="26">
        <f>SUM(B42:B47)</f>
        <v>46681430</v>
      </c>
      <c r="D48" s="26">
        <f>SUM(D42:D47)</f>
        <v>49827183</v>
      </c>
    </row>
    <row r="50" spans="1:4" ht="12.75">
      <c r="A50" t="s">
        <v>104</v>
      </c>
      <c r="B50" s="33">
        <f>+B37/B39*100</f>
        <v>116.70357499999999</v>
      </c>
      <c r="D50" s="33">
        <f>+D37/D39*100</f>
        <v>124.5679575</v>
      </c>
    </row>
    <row r="52" spans="1:6" ht="12.75">
      <c r="A52" s="1" t="s">
        <v>38</v>
      </c>
      <c r="B52" s="27"/>
      <c r="C52" s="27"/>
      <c r="D52" s="27"/>
      <c r="E52" s="1"/>
      <c r="F52" s="1"/>
    </row>
    <row r="53" spans="1:6" ht="12.75">
      <c r="A53" s="1" t="s">
        <v>116</v>
      </c>
      <c r="B53" s="27"/>
      <c r="C53" s="27"/>
      <c r="D53" s="27"/>
      <c r="E53" s="1"/>
      <c r="F53" s="1"/>
    </row>
  </sheetData>
  <printOptions/>
  <pageMargins left="0.75" right="0.75" top="1" bottom="1" header="0.5" footer="0.5"/>
  <pageSetup horizontalDpi="300" verticalDpi="3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B6">
      <selection activeCell="L21" sqref="L21"/>
    </sheetView>
  </sheetViews>
  <sheetFormatPr defaultColWidth="9.140625" defaultRowHeight="12.75"/>
  <cols>
    <col min="1" max="1" width="28.7109375" style="0" customWidth="1"/>
    <col min="2" max="2" width="12.28125" style="0" customWidth="1"/>
    <col min="3" max="3" width="2.28125" style="0" customWidth="1"/>
    <col min="4" max="4" width="12.00390625" style="0" customWidth="1"/>
    <col min="5" max="5" width="2.28125" style="0" customWidth="1"/>
    <col min="6" max="6" width="11.7109375" style="0" customWidth="1"/>
    <col min="7" max="7" width="2.28125" style="0" customWidth="1"/>
    <col min="8" max="8" width="12.140625" style="0" customWidth="1"/>
    <col min="9" max="9" width="2.28125" style="0" customWidth="1"/>
    <col min="10" max="10" width="11.00390625" style="0" customWidth="1"/>
    <col min="11" max="11" width="2.421875" style="0" customWidth="1"/>
    <col min="12" max="12" width="13.7109375" style="0" customWidth="1"/>
  </cols>
  <sheetData>
    <row r="1" spans="1:2" ht="15.75">
      <c r="A1" s="2" t="s">
        <v>0</v>
      </c>
      <c r="B1" s="2"/>
    </row>
    <row r="2" spans="1:2" ht="15.75">
      <c r="A2" s="2"/>
      <c r="B2" s="2"/>
    </row>
    <row r="3" spans="1:2" ht="15.75">
      <c r="A3" s="2" t="s">
        <v>52</v>
      </c>
      <c r="B3" s="2"/>
    </row>
    <row r="4" spans="1:2" ht="15.75">
      <c r="A4" s="2" t="s">
        <v>118</v>
      </c>
      <c r="B4" s="2"/>
    </row>
    <row r="5" spans="1:6" ht="15.75">
      <c r="A5" s="2"/>
      <c r="B5" s="2"/>
      <c r="D5" s="6" t="s">
        <v>53</v>
      </c>
      <c r="F5" s="6" t="s">
        <v>53</v>
      </c>
    </row>
    <row r="6" spans="4:10" ht="12.75">
      <c r="D6" s="6" t="s">
        <v>54</v>
      </c>
      <c r="F6" s="6" t="s">
        <v>54</v>
      </c>
      <c r="H6" s="6" t="s">
        <v>57</v>
      </c>
      <c r="J6" s="1" t="s">
        <v>106</v>
      </c>
    </row>
    <row r="7" spans="2:12" ht="12.75">
      <c r="B7" s="6" t="s">
        <v>30</v>
      </c>
      <c r="D7" s="6" t="s">
        <v>55</v>
      </c>
      <c r="F7" s="6" t="s">
        <v>7</v>
      </c>
      <c r="H7" s="6" t="s">
        <v>58</v>
      </c>
      <c r="J7" s="1" t="s">
        <v>88</v>
      </c>
      <c r="L7" s="1" t="s">
        <v>56</v>
      </c>
    </row>
    <row r="8" spans="2:12" ht="12.75">
      <c r="B8" s="21" t="s">
        <v>63</v>
      </c>
      <c r="D8" s="21" t="s">
        <v>63</v>
      </c>
      <c r="F8" s="21" t="s">
        <v>63</v>
      </c>
      <c r="H8" s="21" t="s">
        <v>63</v>
      </c>
      <c r="J8" s="44" t="s">
        <v>63</v>
      </c>
      <c r="L8" s="21" t="s">
        <v>63</v>
      </c>
    </row>
    <row r="9" spans="1:4" ht="12.75">
      <c r="A9" s="1"/>
      <c r="B9" s="3"/>
      <c r="D9" s="3"/>
    </row>
    <row r="10" spans="1:4" ht="12.75">
      <c r="A10" s="1" t="s">
        <v>127</v>
      </c>
      <c r="B10" s="5"/>
      <c r="D10" s="5"/>
    </row>
    <row r="11" spans="1:4" ht="12.75">
      <c r="A11" s="7" t="s">
        <v>128</v>
      </c>
      <c r="B11" s="3"/>
      <c r="D11" s="3"/>
    </row>
    <row r="13" spans="1:12" ht="12.75">
      <c r="A13" t="s">
        <v>60</v>
      </c>
      <c r="B13" s="8">
        <v>40000000</v>
      </c>
      <c r="C13" s="8"/>
      <c r="D13" s="8">
        <v>5240</v>
      </c>
      <c r="E13" s="8"/>
      <c r="F13" s="8">
        <v>0</v>
      </c>
      <c r="G13" s="8"/>
      <c r="H13" s="33">
        <v>9821942</v>
      </c>
      <c r="I13" s="8"/>
      <c r="J13" s="8">
        <v>0</v>
      </c>
      <c r="K13" s="8"/>
      <c r="L13" s="8">
        <f>SUM(B13:J13)</f>
        <v>49827182</v>
      </c>
    </row>
    <row r="14" spans="2:12" ht="12.7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12.75">
      <c r="A15" t="s">
        <v>87</v>
      </c>
      <c r="B15" s="9">
        <v>0</v>
      </c>
      <c r="C15" s="8"/>
      <c r="D15" s="9">
        <v>0</v>
      </c>
      <c r="E15" s="8"/>
      <c r="F15" s="9">
        <v>0</v>
      </c>
      <c r="G15" s="8"/>
      <c r="H15" s="9">
        <f>+'Income Stmt'!F28</f>
        <v>-3145752</v>
      </c>
      <c r="I15" s="8"/>
      <c r="J15" s="8"/>
      <c r="K15" s="8"/>
      <c r="L15" s="8">
        <f>SUM(B15:J15)</f>
        <v>-3145752</v>
      </c>
    </row>
    <row r="16" spans="2:12" ht="12.75">
      <c r="B16" s="9"/>
      <c r="C16" s="8"/>
      <c r="D16" s="9"/>
      <c r="E16" s="8"/>
      <c r="F16" s="9"/>
      <c r="G16" s="8"/>
      <c r="H16" s="9"/>
      <c r="I16" s="8"/>
      <c r="J16" s="8"/>
      <c r="K16" s="8"/>
      <c r="L16" s="8"/>
    </row>
    <row r="17" spans="1:12" ht="12.75">
      <c r="A17" t="s">
        <v>105</v>
      </c>
      <c r="B17" s="9">
        <v>0</v>
      </c>
      <c r="C17" s="8"/>
      <c r="D17" s="9">
        <v>0</v>
      </c>
      <c r="E17" s="8"/>
      <c r="F17" s="9">
        <v>0</v>
      </c>
      <c r="G17" s="8"/>
      <c r="H17" s="9">
        <v>0</v>
      </c>
      <c r="I17" s="8"/>
      <c r="J17" s="8">
        <v>0</v>
      </c>
      <c r="K17" s="8"/>
      <c r="L17" s="8">
        <f>SUM(B17:J17)</f>
        <v>0</v>
      </c>
    </row>
    <row r="18" spans="2:12" ht="12.75">
      <c r="B18" s="9"/>
      <c r="C18" s="8"/>
      <c r="D18" s="9"/>
      <c r="E18" s="8"/>
      <c r="F18" s="9"/>
      <c r="G18" s="8"/>
      <c r="H18" s="9"/>
      <c r="I18" s="8"/>
      <c r="J18" s="8"/>
      <c r="K18" s="8"/>
      <c r="L18" s="9"/>
    </row>
    <row r="19" spans="2:12" ht="12.75">
      <c r="B19" s="10"/>
      <c r="C19" s="8"/>
      <c r="D19" s="10"/>
      <c r="E19" s="8"/>
      <c r="F19" s="10"/>
      <c r="G19" s="8"/>
      <c r="H19" s="10"/>
      <c r="I19" s="8"/>
      <c r="J19" s="10"/>
      <c r="K19" s="8"/>
      <c r="L19" s="10"/>
    </row>
    <row r="20" spans="2:12" ht="12.7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ht="12.75">
      <c r="A21" t="s">
        <v>61</v>
      </c>
      <c r="B21" s="10">
        <f>SUM(B13:B19)</f>
        <v>40000000</v>
      </c>
      <c r="C21" s="8"/>
      <c r="D21" s="10">
        <f>SUM(D13:D19)</f>
        <v>5240</v>
      </c>
      <c r="E21" s="8"/>
      <c r="F21" s="10">
        <f>SUM(F13:F19)</f>
        <v>0</v>
      </c>
      <c r="G21" s="8"/>
      <c r="H21" s="10">
        <f>SUM(H13:H19)</f>
        <v>6676190</v>
      </c>
      <c r="I21" s="8"/>
      <c r="J21" s="10">
        <f>SUM(J13:J19)</f>
        <v>0</v>
      </c>
      <c r="K21" s="8"/>
      <c r="L21" s="10">
        <f>SUM(B21:H21)</f>
        <v>46681430</v>
      </c>
    </row>
    <row r="23" ht="12.75">
      <c r="H23" s="42"/>
    </row>
    <row r="24" spans="2:8" ht="12.75">
      <c r="B24" s="4"/>
      <c r="C24" s="4"/>
      <c r="D24" s="4"/>
      <c r="E24" s="4"/>
      <c r="H24" s="42"/>
    </row>
    <row r="25" spans="2:5" ht="12.75">
      <c r="B25" s="4"/>
      <c r="C25" s="4"/>
      <c r="D25" s="4"/>
      <c r="E25" s="4"/>
    </row>
    <row r="26" spans="1:4" ht="12.75">
      <c r="A26" s="1"/>
      <c r="B26" s="3"/>
      <c r="D26" s="3"/>
    </row>
    <row r="27" spans="1:12" s="4" customFormat="1" ht="12.75">
      <c r="A27" s="1" t="s">
        <v>129</v>
      </c>
      <c r="B27" s="5"/>
      <c r="C27"/>
      <c r="D27" s="5"/>
      <c r="E27"/>
      <c r="F27"/>
      <c r="G27"/>
      <c r="H27"/>
      <c r="I27"/>
      <c r="J27"/>
      <c r="K27"/>
      <c r="L27"/>
    </row>
    <row r="28" spans="1:12" s="4" customFormat="1" ht="12.75">
      <c r="A28" s="7" t="s">
        <v>130</v>
      </c>
      <c r="B28" s="3"/>
      <c r="C28"/>
      <c r="D28" s="3"/>
      <c r="E28"/>
      <c r="F28"/>
      <c r="G28"/>
      <c r="H28"/>
      <c r="I28"/>
      <c r="J28"/>
      <c r="K28"/>
      <c r="L28"/>
    </row>
    <row r="29" spans="1:12" s="4" customFormat="1" ht="12.75">
      <c r="A29"/>
      <c r="B29"/>
      <c r="C29"/>
      <c r="D29"/>
      <c r="E29"/>
      <c r="F29"/>
      <c r="G29"/>
      <c r="H29"/>
      <c r="I29"/>
      <c r="J29"/>
      <c r="K29"/>
      <c r="L29"/>
    </row>
    <row r="30" spans="1:12" s="4" customFormat="1" ht="12.75">
      <c r="A30" t="s">
        <v>60</v>
      </c>
      <c r="B30" s="8">
        <v>40000000</v>
      </c>
      <c r="C30" s="8">
        <v>0</v>
      </c>
      <c r="D30" s="8">
        <v>5240</v>
      </c>
      <c r="E30" s="8"/>
      <c r="F30" s="8">
        <v>0</v>
      </c>
      <c r="G30" s="8"/>
      <c r="H30" s="8">
        <v>18191164</v>
      </c>
      <c r="I30" s="8"/>
      <c r="J30" s="8">
        <v>0</v>
      </c>
      <c r="K30" s="8"/>
      <c r="L30" s="8">
        <f>SUM(B30:J30)</f>
        <v>58196404</v>
      </c>
    </row>
    <row r="31" spans="1:12" s="4" customFormat="1" ht="12.75">
      <c r="A31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s="4" customFormat="1" ht="12.75">
      <c r="A32" t="s">
        <v>86</v>
      </c>
      <c r="B32" s="8">
        <v>0</v>
      </c>
      <c r="C32" s="8"/>
      <c r="D32" s="8">
        <v>0</v>
      </c>
      <c r="E32" s="8"/>
      <c r="F32" s="8">
        <v>0</v>
      </c>
      <c r="G32" s="8"/>
      <c r="H32" s="8">
        <v>0</v>
      </c>
      <c r="I32" s="8"/>
      <c r="J32" s="8"/>
      <c r="K32" s="8"/>
      <c r="L32" s="8">
        <f>SUM(B32:J32)</f>
        <v>0</v>
      </c>
    </row>
    <row r="33" spans="1:12" s="4" customFormat="1" ht="12.75">
      <c r="A33" t="s">
        <v>87</v>
      </c>
      <c r="B33" s="8">
        <v>0</v>
      </c>
      <c r="C33" s="8"/>
      <c r="D33" s="8">
        <v>0</v>
      </c>
      <c r="E33" s="8"/>
      <c r="F33" s="8">
        <v>0</v>
      </c>
      <c r="G33" s="8"/>
      <c r="H33" s="8">
        <f>+'Income Stmt'!H28</f>
        <v>-5008528.4</v>
      </c>
      <c r="I33" s="8"/>
      <c r="J33" s="8"/>
      <c r="K33" s="8"/>
      <c r="L33" s="8">
        <f>SUM(B33:J33)</f>
        <v>-5008528.4</v>
      </c>
    </row>
    <row r="34" spans="1:12" s="4" customFormat="1" ht="12.75">
      <c r="A34" t="s">
        <v>107</v>
      </c>
      <c r="B34" s="10"/>
      <c r="C34" s="8"/>
      <c r="D34" s="10"/>
      <c r="E34" s="8"/>
      <c r="F34" s="10"/>
      <c r="G34" s="8"/>
      <c r="H34" s="10">
        <v>0</v>
      </c>
      <c r="I34" s="8"/>
      <c r="J34" s="10">
        <v>0</v>
      </c>
      <c r="K34" s="8"/>
      <c r="L34" s="10">
        <f>SUM(B34:J34)</f>
        <v>0</v>
      </c>
    </row>
    <row r="35" spans="1:12" s="4" customFormat="1" ht="12.75">
      <c r="A3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s="4" customFormat="1" ht="12.75">
      <c r="A36" t="s">
        <v>61</v>
      </c>
      <c r="B36" s="10">
        <f>SUM(B30:B34)</f>
        <v>40000000</v>
      </c>
      <c r="C36" s="8"/>
      <c r="D36" s="10">
        <f>SUM(D30:D34)</f>
        <v>5240</v>
      </c>
      <c r="E36" s="8"/>
      <c r="F36" s="10">
        <f>SUM(F30:F34)</f>
        <v>0</v>
      </c>
      <c r="G36" s="8"/>
      <c r="H36" s="10">
        <f>SUM(H30:H34)</f>
        <v>13182635.6</v>
      </c>
      <c r="I36" s="8"/>
      <c r="J36" s="10">
        <f>SUM(J30:J34)</f>
        <v>0</v>
      </c>
      <c r="K36" s="8"/>
      <c r="L36" s="10">
        <f>SUM(L30:L34)</f>
        <v>53187875.6</v>
      </c>
    </row>
    <row r="37" s="4" customFormat="1" ht="12.75"/>
    <row r="38" s="4" customFormat="1" ht="12.75"/>
    <row r="39" s="4" customFormat="1" ht="12.75"/>
    <row r="40" s="4" customFormat="1" ht="12.75"/>
    <row r="41" s="4" customFormat="1" ht="12.75"/>
    <row r="42" s="4" customFormat="1" ht="12.75"/>
    <row r="43" s="4" customFormat="1" ht="12.75"/>
    <row r="44" s="4" customFormat="1" ht="12.75"/>
    <row r="46" spans="1:4" ht="12.75">
      <c r="A46" s="1" t="s">
        <v>59</v>
      </c>
      <c r="B46" s="1"/>
      <c r="C46" s="1"/>
      <c r="D46" s="1"/>
    </row>
    <row r="47" spans="1:4" ht="12.75">
      <c r="A47" s="1" t="s">
        <v>116</v>
      </c>
      <c r="B47" s="1"/>
      <c r="C47" s="1"/>
      <c r="D47" s="1"/>
    </row>
  </sheetData>
  <printOptions/>
  <pageMargins left="0.75" right="0.75" top="1" bottom="1" header="0.5" footer="0.5"/>
  <pageSetup horizontalDpi="300" verticalDpi="3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Ms. Wong Mun Ling</dc:creator>
  <cp:keywords/>
  <dc:description/>
  <cp:lastModifiedBy>Ms. Wong Mun Ling</cp:lastModifiedBy>
  <cp:lastPrinted>2003-10-15T06:23:16Z</cp:lastPrinted>
  <dcterms:created xsi:type="dcterms:W3CDTF">2002-08-21T01:20:56Z</dcterms:created>
  <dcterms:modified xsi:type="dcterms:W3CDTF">2003-10-15T06:30:17Z</dcterms:modified>
  <cp:category/>
  <cp:version/>
  <cp:contentType/>
  <cp:contentStatus/>
</cp:coreProperties>
</file>